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910" windowHeight="7455" tabRatio="803" activeTab="0"/>
  </bookViews>
  <sheets>
    <sheet name="1 Sample Mean" sheetId="1" r:id="rId1"/>
    <sheet name="2 Sample Mean" sheetId="2" r:id="rId2"/>
  </sheets>
  <definedNames/>
  <calcPr fullCalcOnLoad="1"/>
</workbook>
</file>

<file path=xl/sharedStrings.xml><?xml version="1.0" encoding="utf-8"?>
<sst xmlns="http://schemas.openxmlformats.org/spreadsheetml/2006/main" count="129" uniqueCount="78">
  <si>
    <t>sided.</t>
  </si>
  <si>
    <r>
      <t xml:space="preserve">Population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known? (1 = yes, 0 = no)</t>
    </r>
  </si>
  <si>
    <r>
      <t>Confidence (1-</t>
    </r>
    <r>
      <rPr>
        <sz val="10"/>
        <rFont val="Symbol"/>
        <family val="1"/>
      </rPr>
      <t>a</t>
    </r>
    <r>
      <rPr>
        <sz val="10"/>
        <rFont val="Arial"/>
        <family val="2"/>
      </rPr>
      <t>)</t>
    </r>
  </si>
  <si>
    <t>%</t>
  </si>
  <si>
    <r>
      <t xml:space="preserve">If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known:</t>
    </r>
  </si>
  <si>
    <r>
      <t>Power (1-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</si>
  <si>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t>units</t>
  </si>
  <si>
    <r>
      <t xml:space="preserve">Else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not known:</t>
    </r>
  </si>
  <si>
    <r>
      <t>If N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&gt; 5.5:</t>
    </r>
  </si>
  <si>
    <t>Use the t-dist formula, repeated until convergence:</t>
  </si>
  <si>
    <t>a</t>
  </si>
  <si>
    <t>b</t>
  </si>
  <si>
    <t>N</t>
  </si>
  <si>
    <r>
      <t>N</t>
    </r>
    <r>
      <rPr>
        <sz val="6"/>
        <rFont val="Arial"/>
        <family val="2"/>
      </rPr>
      <t>1</t>
    </r>
  </si>
  <si>
    <r>
      <t>N</t>
    </r>
    <r>
      <rPr>
        <sz val="6"/>
        <rFont val="Arial"/>
        <family val="2"/>
      </rPr>
      <t>2</t>
    </r>
  </si>
  <si>
    <t>This ought happen within 5 steps.</t>
  </si>
  <si>
    <r>
      <t>N</t>
    </r>
    <r>
      <rPr>
        <sz val="6"/>
        <rFont val="Arial"/>
        <family val="2"/>
      </rPr>
      <t>3</t>
    </r>
  </si>
  <si>
    <r>
      <t>Else N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&lt; 5.5:</t>
    </r>
  </si>
  <si>
    <r>
      <t>N</t>
    </r>
    <r>
      <rPr>
        <sz val="6"/>
        <rFont val="Arial"/>
        <family val="2"/>
      </rPr>
      <t>4</t>
    </r>
  </si>
  <si>
    <t>Find the smallest N where</t>
  </si>
  <si>
    <r>
      <t>N</t>
    </r>
    <r>
      <rPr>
        <sz val="6"/>
        <rFont val="Arial"/>
        <family val="2"/>
      </rPr>
      <t>formula</t>
    </r>
  </si>
  <si>
    <r>
      <t>N</t>
    </r>
    <r>
      <rPr>
        <sz val="6"/>
        <rFont val="Arial"/>
        <family val="2"/>
      </rPr>
      <t>table</t>
    </r>
  </si>
  <si>
    <r>
      <t>Table or Formula? Cutoff N</t>
    </r>
    <r>
      <rPr>
        <sz val="6"/>
        <rFont val="Arial"/>
        <family val="2"/>
      </rPr>
      <t>Z</t>
    </r>
  </si>
  <si>
    <t>Table</t>
  </si>
  <si>
    <t>i</t>
  </si>
  <si>
    <t>N_i</t>
  </si>
  <si>
    <t>pick?</t>
  </si>
  <si>
    <t>© 2005 Kevin Otto</t>
  </si>
  <si>
    <t>kevin_n_otto@yahoo.com</t>
  </si>
  <si>
    <t>www.kevinotto.com</t>
  </si>
  <si>
    <t>Please freely distribute and modify, but properly reference and maintain this contact information in the sheet.</t>
  </si>
  <si>
    <t>Null Hypothesis: Population Mean = Target</t>
  </si>
  <si>
    <t xml:space="preserve">This spreadsheet calculates the number of samples needed to detect the difference between the </t>
  </si>
  <si>
    <t xml:space="preserve">population mean represented by a sample of data and a requirement value.  </t>
  </si>
  <si>
    <t>Population Sigma Known</t>
  </si>
  <si>
    <t>Confidence</t>
  </si>
  <si>
    <t>Power</t>
  </si>
  <si>
    <t>Std Devs Equal ? (1 = yes, 0 = no)</t>
  </si>
  <si>
    <r>
      <t xml:space="preserve">Population </t>
    </r>
    <r>
      <rPr>
        <sz val="10"/>
        <rFont val="Symbol"/>
        <family val="1"/>
      </rPr>
      <t>s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s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known:</t>
    </r>
  </si>
  <si>
    <r>
      <t xml:space="preserve">Population </t>
    </r>
    <r>
      <rPr>
        <sz val="10"/>
        <rFont val="Symbol"/>
        <family val="1"/>
      </rPr>
      <t>s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s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unknown:</t>
    </r>
  </si>
  <si>
    <r>
      <t>s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s</t>
    </r>
    <r>
      <rPr>
        <sz val="6"/>
        <rFont val="Arial"/>
        <family val="2"/>
      </rPr>
      <t>2</t>
    </r>
    <r>
      <rPr>
        <sz val="10"/>
        <rFont val="Arial"/>
        <family val="0"/>
      </rPr>
      <t>:</t>
    </r>
  </si>
  <si>
    <r>
      <t>s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≠ </t>
    </r>
    <r>
      <rPr>
        <sz val="10"/>
        <rFont val="Symbol"/>
        <family val="1"/>
      </rPr>
      <t>s</t>
    </r>
    <r>
      <rPr>
        <sz val="6"/>
        <rFont val="Arial"/>
        <family val="2"/>
      </rPr>
      <t>2</t>
    </r>
    <r>
      <rPr>
        <sz val="10"/>
        <rFont val="Arial"/>
        <family val="0"/>
      </rPr>
      <t>:</t>
    </r>
  </si>
  <si>
    <t>N or 0</t>
  </si>
  <si>
    <r>
      <t xml:space="preserve">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>'s Known ? (1 = yes, 0 = no)</t>
    </r>
  </si>
  <si>
    <t>This spreadsheet calculates the number of samples needed to detect the difference between two</t>
  </si>
  <si>
    <t>population means represented by two unpaired samples of data.</t>
  </si>
  <si>
    <t>Null Hypothesis: Population Mean 1 = Population Mean 2</t>
  </si>
  <si>
    <r>
      <t>N</t>
    </r>
    <r>
      <rPr>
        <sz val="6"/>
        <rFont val="Arial"/>
        <family val="2"/>
      </rPr>
      <t>i</t>
    </r>
  </si>
  <si>
    <r>
      <t>N</t>
    </r>
    <r>
      <rPr>
        <sz val="6"/>
        <rFont val="Arial"/>
        <family val="2"/>
      </rPr>
      <t>i1</t>
    </r>
  </si>
  <si>
    <r>
      <t>N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or 0</t>
    </r>
  </si>
  <si>
    <r>
      <t>N</t>
    </r>
    <r>
      <rPr>
        <sz val="6"/>
        <rFont val="Arial"/>
        <family val="2"/>
      </rPr>
      <t>i2</t>
    </r>
  </si>
  <si>
    <r>
      <t>N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or 0</t>
    </r>
  </si>
  <si>
    <t>Population 1</t>
  </si>
  <si>
    <t>Population 2</t>
  </si>
  <si>
    <r>
      <t xml:space="preserve">If each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known:</t>
    </r>
  </si>
  <si>
    <r>
      <t xml:space="preserve">Else each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not known:</t>
    </r>
  </si>
  <si>
    <r>
      <t xml:space="preserve">If each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are equal:</t>
    </r>
  </si>
  <si>
    <r>
      <t xml:space="preserve">Else each 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are unequal:</t>
    </r>
  </si>
  <si>
    <r>
      <t>If N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&gt; 8.5:</t>
    </r>
  </si>
  <si>
    <r>
      <t>Else N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&lt; 8.5:</t>
    </r>
  </si>
  <si>
    <r>
      <t xml:space="preserve">(Estimated) Population One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1</t>
    </r>
  </si>
  <si>
    <r>
      <t xml:space="preserve">(Estimated) Population Two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2</t>
    </r>
  </si>
  <si>
    <r>
      <t xml:space="preserve">(Estimated) Population </t>
    </r>
    <r>
      <rPr>
        <sz val="10"/>
        <rFont val="Symbol"/>
        <family val="1"/>
      </rPr>
      <t>s</t>
    </r>
  </si>
  <si>
    <r>
      <t xml:space="preserve">It performs either a Z or T-test, as appropriate depending if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is known.</t>
    </r>
  </si>
  <si>
    <r>
      <t>Difference to Detect (</t>
    </r>
    <r>
      <rPr>
        <sz val="10"/>
        <rFont val="Symbol"/>
        <family val="1"/>
      </rPr>
      <t>d</t>
    </r>
    <r>
      <rPr>
        <sz val="10"/>
        <rFont val="Arial"/>
        <family val="2"/>
      </rPr>
      <t>)</t>
    </r>
  </si>
  <si>
    <t>One Population Sample Size Calculator to Test a Mean</t>
  </si>
  <si>
    <t>Two Population Sample Size Calculator to Test a Mean</t>
  </si>
  <si>
    <t>Minimum Sample Size</t>
  </si>
  <si>
    <r>
      <t>Population One Sample Size (N</t>
    </r>
    <r>
      <rPr>
        <b/>
        <sz val="5"/>
        <rFont val="Arial"/>
        <family val="2"/>
      </rPr>
      <t>1</t>
    </r>
    <r>
      <rPr>
        <b/>
        <sz val="10"/>
        <rFont val="Arial"/>
        <family val="2"/>
      </rPr>
      <t>)</t>
    </r>
  </si>
  <si>
    <r>
      <t>Population Two Sample Size (N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</si>
  <si>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t>Roundup or down at</t>
  </si>
  <si>
    <t>Round up or down at</t>
  </si>
  <si>
    <t>yes</t>
  </si>
  <si>
    <r>
      <t xml:space="preserve">Population </t>
    </r>
    <r>
      <rPr>
        <sz val="10"/>
        <rFont val="Symbol"/>
        <family val="1"/>
      </rPr>
      <t>s</t>
    </r>
    <r>
      <rPr>
        <sz val="10"/>
        <rFont val="Arial"/>
        <family val="0"/>
      </rPr>
      <t>'s Known?</t>
    </r>
  </si>
  <si>
    <r>
      <t xml:space="preserve">Population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known?</t>
    </r>
  </si>
  <si>
    <t>Test type</t>
  </si>
  <si>
    <t>Population Sigma Unknown</t>
  </si>
  <si>
    <t>http://www.kevinotto.com/RSS/templates/Mean Test Sample Size Calculator.xls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</si>
</sst>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3" fillId="0" borderId="0" xfId="21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9" fontId="4" fillId="0" borderId="0" xfId="21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2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Mean%20Test%20Sample%20Size%20Calculator.xls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oleObject" Target="../embeddings/oleObject_0_2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Mean%20Test%20Sample%20Size%20Calculator.xls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oleObject" Target="../embeddings/oleObject_1_2.bin" /><Relationship Id="rId7" Type="http://schemas.openxmlformats.org/officeDocument/2006/relationships/oleObject" Target="../embeddings/oleObject_1_3.bin" /><Relationship Id="rId8" Type="http://schemas.openxmlformats.org/officeDocument/2006/relationships/oleObject" Target="../embeddings/oleObject_1_4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33.57421875" style="2" customWidth="1"/>
    <col min="3" max="6" width="9.421875" style="2" customWidth="1"/>
    <col min="7" max="16384" width="9.140625" style="2" customWidth="1"/>
  </cols>
  <sheetData>
    <row r="1" spans="2:11" ht="18">
      <c r="B1" s="1" t="s">
        <v>65</v>
      </c>
      <c r="H1" s="48"/>
      <c r="I1" s="48"/>
      <c r="J1" s="48"/>
      <c r="K1" s="49" t="s">
        <v>27</v>
      </c>
    </row>
    <row r="2" spans="8:11" s="3" customFormat="1" ht="12.75">
      <c r="H2" s="50" t="s">
        <v>28</v>
      </c>
      <c r="I2" s="51"/>
      <c r="J2" s="51"/>
      <c r="K2" s="50" t="s">
        <v>29</v>
      </c>
    </row>
    <row r="3" spans="8:11" s="3" customFormat="1" ht="12.75">
      <c r="H3" s="51"/>
      <c r="I3" s="51"/>
      <c r="J3" s="51"/>
      <c r="K3" s="49" t="s">
        <v>30</v>
      </c>
    </row>
    <row r="4" spans="8:11" s="3" customFormat="1" ht="12.75">
      <c r="H4" s="51"/>
      <c r="I4" s="51"/>
      <c r="J4" s="51"/>
      <c r="K4" s="50" t="s">
        <v>77</v>
      </c>
    </row>
    <row r="5" spans="8:11" s="3" customFormat="1" ht="12.75">
      <c r="H5" s="51"/>
      <c r="I5" s="51"/>
      <c r="J5" s="51"/>
      <c r="K5" s="50"/>
    </row>
    <row r="6" spans="2:11" s="3" customFormat="1" ht="12.75">
      <c r="B6" s="3" t="s">
        <v>32</v>
      </c>
      <c r="H6" s="51"/>
      <c r="I6" s="51"/>
      <c r="J6" s="51"/>
      <c r="K6" s="50"/>
    </row>
    <row r="7" spans="2:11" s="3" customFormat="1" ht="12.75">
      <c r="B7" s="3" t="s">
        <v>33</v>
      </c>
      <c r="H7" s="51"/>
      <c r="I7" s="51"/>
      <c r="J7" s="51"/>
      <c r="K7" s="50"/>
    </row>
    <row r="8" spans="2:11" s="3" customFormat="1" ht="12.75">
      <c r="B8" s="3" t="s">
        <v>63</v>
      </c>
      <c r="H8" s="51"/>
      <c r="I8" s="51"/>
      <c r="J8" s="51"/>
      <c r="K8" s="50"/>
    </row>
    <row r="9" s="3" customFormat="1" ht="12.75"/>
    <row r="10" spans="2:5" ht="12.75">
      <c r="B10" s="3"/>
      <c r="D10" s="4"/>
      <c r="E10" s="2" t="s">
        <v>31</v>
      </c>
    </row>
    <row r="11" spans="2:5" ht="12.75">
      <c r="B11" s="5" t="s">
        <v>75</v>
      </c>
      <c r="C11" s="6">
        <v>1</v>
      </c>
      <c r="D11" s="4" t="s">
        <v>0</v>
      </c>
      <c r="E11" s="7" t="str">
        <f>IF(C11=2,"Alternative Hypothesis: Testing if Population Mean ≠ Target.","Alternative Hypothesis: Testing if Population Mean &lt; Target or Population Mean &gt; Target.")</f>
        <v>Alternative Hypothesis: Testing if Population Mean &lt; Target or Population Mean &gt; Target.</v>
      </c>
    </row>
    <row r="12" spans="2:5" ht="12.75">
      <c r="B12" s="5" t="s">
        <v>74</v>
      </c>
      <c r="C12" s="6" t="s">
        <v>72</v>
      </c>
      <c r="D12" s="4"/>
      <c r="E12" s="7"/>
    </row>
    <row r="13" spans="2:7" ht="12.75">
      <c r="B13" s="5" t="s">
        <v>2</v>
      </c>
      <c r="C13" s="8">
        <v>0.95</v>
      </c>
      <c r="D13" s="9" t="s">
        <v>3</v>
      </c>
      <c r="G13" s="2" t="s">
        <v>4</v>
      </c>
    </row>
    <row r="14" spans="2:5" ht="12.75">
      <c r="B14" s="5" t="s">
        <v>5</v>
      </c>
      <c r="C14" s="8">
        <v>0.8</v>
      </c>
      <c r="D14" s="9" t="s">
        <v>3</v>
      </c>
      <c r="E14" s="10"/>
    </row>
    <row r="15" spans="2:5" ht="12.75">
      <c r="B15" s="5" t="s">
        <v>64</v>
      </c>
      <c r="C15" s="66">
        <v>1</v>
      </c>
      <c r="D15" s="9" t="s">
        <v>6</v>
      </c>
      <c r="E15" s="10"/>
    </row>
    <row r="16" spans="2:5" ht="12.75">
      <c r="B16" s="5" t="s">
        <v>62</v>
      </c>
      <c r="C16" s="66">
        <v>1</v>
      </c>
      <c r="D16" s="9" t="s">
        <v>6</v>
      </c>
      <c r="E16" s="10"/>
    </row>
    <row r="17" spans="4:7" ht="12.75">
      <c r="D17" s="9"/>
      <c r="E17" s="10"/>
      <c r="G17" s="2" t="s">
        <v>7</v>
      </c>
    </row>
    <row r="18" spans="2:8" ht="12.75" customHeight="1">
      <c r="B18" s="11" t="s">
        <v>67</v>
      </c>
      <c r="C18" s="12">
        <f>IF(C21=1,D25,D34)</f>
        <v>7</v>
      </c>
      <c r="D18" s="13"/>
      <c r="E18" s="10"/>
      <c r="H18" s="14" t="s">
        <v>8</v>
      </c>
    </row>
    <row r="19" spans="2:8" ht="12.75">
      <c r="B19" s="5"/>
      <c r="C19" s="15"/>
      <c r="D19" s="13"/>
      <c r="H19" s="2" t="s">
        <v>9</v>
      </c>
    </row>
    <row r="20" spans="2:4" ht="12.75">
      <c r="B20" s="18" t="s">
        <v>70</v>
      </c>
      <c r="C20" s="6">
        <v>0.1</v>
      </c>
      <c r="D20" s="13"/>
    </row>
    <row r="21" spans="2:4" ht="12.75">
      <c r="B21" s="5" t="s">
        <v>1</v>
      </c>
      <c r="C21" s="69">
        <f>IF(C12="yes",1,0)</f>
        <v>1</v>
      </c>
      <c r="D21" s="13"/>
    </row>
    <row r="22" spans="2:5" ht="12.75">
      <c r="B22" s="16" t="s">
        <v>10</v>
      </c>
      <c r="C22" s="17">
        <f>1-C13</f>
        <v>0.050000000000000044</v>
      </c>
      <c r="D22" s="13" t="s">
        <v>3</v>
      </c>
      <c r="E22" s="12"/>
    </row>
    <row r="23" spans="2:5" ht="12.75">
      <c r="B23" s="16" t="s">
        <v>11</v>
      </c>
      <c r="C23" s="17">
        <f>1-C14</f>
        <v>0.19999999999999996</v>
      </c>
      <c r="D23" s="13" t="s">
        <v>3</v>
      </c>
      <c r="E23" s="12"/>
    </row>
    <row r="24" spans="2:5" ht="12.75">
      <c r="B24" s="73" t="s">
        <v>34</v>
      </c>
      <c r="C24" s="73"/>
      <c r="D24" s="73"/>
      <c r="E24" s="12"/>
    </row>
    <row r="25" spans="2:5" ht="12.75">
      <c r="B25" s="20" t="s">
        <v>12</v>
      </c>
      <c r="C25" s="21">
        <f>(NORMSINV(1-C22/C11)+NORMSINV(1-C23))^2*(C16/C15)^2</f>
        <v>6.182557232019768</v>
      </c>
      <c r="D25" s="22">
        <f>ROUNDUP(C25-$C$20,0)</f>
        <v>7</v>
      </c>
      <c r="E25" s="12"/>
    </row>
    <row r="26" spans="2:4" ht="12.75">
      <c r="B26" s="73" t="s">
        <v>76</v>
      </c>
      <c r="C26" s="73"/>
      <c r="D26" s="73"/>
    </row>
    <row r="27" spans="2:8" ht="12.75">
      <c r="B27" s="20" t="s">
        <v>13</v>
      </c>
      <c r="C27" s="21">
        <f>(TINV((IF($C$11=1,2,1)*$C$22),MAX(3,D25-1))+TINV((2*$C$23),MAX(3,(D25-1))))^2*($C$16/$C$15)^2</f>
        <v>8.11613753598341</v>
      </c>
      <c r="D27" s="22">
        <f>ROUNDUP(C27-$C$20,0)</f>
        <v>9</v>
      </c>
      <c r="H27" s="2" t="s">
        <v>15</v>
      </c>
    </row>
    <row r="28" spans="2:8" ht="15.75">
      <c r="B28" s="20" t="s">
        <v>14</v>
      </c>
      <c r="C28" s="21">
        <f>(TINV((IF($C$11=1,2,1)*$C$22),MAX(4-$C$11,D27-1))+TINV((2*$C$23),MAX(4-$C$11,(D27-1))))^2*($C$16/$C$15)^2</f>
        <v>7.553908972615365</v>
      </c>
      <c r="D28" s="22">
        <f>ROUNDUP(C28-$C$20,0)</f>
        <v>8</v>
      </c>
      <c r="H28" s="14" t="s">
        <v>17</v>
      </c>
    </row>
    <row r="29" spans="2:8" ht="12.75" customHeight="1">
      <c r="B29" s="20" t="s">
        <v>16</v>
      </c>
      <c r="C29" s="21">
        <f>(TINV((IF($C$11=1,2,1)*$C$22),MAX(4-$C$11,D28-1))+TINV((2*$C$23),MAX(4-$C$11,(D28-1))))^2*($C$16/$C$15)^2</f>
        <v>7.787494394134526</v>
      </c>
      <c r="D29" s="22">
        <f>ROUNDUP(C29-$C$20,0)</f>
        <v>8</v>
      </c>
      <c r="H29" s="2" t="s">
        <v>19</v>
      </c>
    </row>
    <row r="30" spans="2:4" ht="12.75">
      <c r="B30" s="20" t="s">
        <v>18</v>
      </c>
      <c r="C30" s="21">
        <f>(TINV((IF($C$11=1,2,1)*$C$22),MAX(4-$C$11,D29-1))+TINV((2*$C$23),MAX(4-$C$11,(D29-1))))^2*($C$16/$C$15)^2</f>
        <v>7.787494394134526</v>
      </c>
      <c r="D30" s="22">
        <f>ROUNDUP(C30-$C$20,0)</f>
        <v>8</v>
      </c>
    </row>
    <row r="31" spans="2:5" ht="12.75">
      <c r="B31" s="20" t="s">
        <v>20</v>
      </c>
      <c r="C31" s="21">
        <f>(TINV((IF($C$11=1,2,1)*$C$22),MAX(4-$C$11,D30-1))+TINV((2*$C$23),MAX(4-$C$11,(D30-1))))^2*($C$16/$C$15)^2</f>
        <v>7.787494394134526</v>
      </c>
      <c r="D31" s="22">
        <f>ROUNDUP(C31-$C$20,0)</f>
        <v>8</v>
      </c>
      <c r="E31" s="24"/>
    </row>
    <row r="32" spans="2:5" ht="12.75">
      <c r="B32" s="25" t="s">
        <v>21</v>
      </c>
      <c r="D32" s="26">
        <f>MAX(E38:E56)</f>
        <v>8</v>
      </c>
      <c r="E32" s="24"/>
    </row>
    <row r="33" spans="2:5" ht="12.75">
      <c r="B33" s="20" t="s">
        <v>22</v>
      </c>
      <c r="C33" s="27">
        <v>5.5</v>
      </c>
      <c r="E33" s="19"/>
    </row>
    <row r="34" spans="2:4" ht="12.75">
      <c r="B34" s="18" t="s">
        <v>12</v>
      </c>
      <c r="D34" s="28">
        <f>IF(D25&gt;C33,D31,IF(D32=0,D31,D32))</f>
        <v>8</v>
      </c>
    </row>
    <row r="35" spans="5:6" ht="12.75">
      <c r="E35" s="19"/>
      <c r="F35" s="19"/>
    </row>
    <row r="36" spans="3:11" ht="12.75">
      <c r="C36" s="70" t="s">
        <v>23</v>
      </c>
      <c r="D36" s="71"/>
      <c r="E36" s="72"/>
      <c r="F36" s="29"/>
      <c r="I36" s="30"/>
      <c r="J36" s="30"/>
      <c r="K36" s="30"/>
    </row>
    <row r="37" spans="2:11" ht="12.75">
      <c r="B37" s="20"/>
      <c r="C37" s="31" t="s">
        <v>24</v>
      </c>
      <c r="D37" s="32" t="s">
        <v>25</v>
      </c>
      <c r="E37" s="33" t="s">
        <v>26</v>
      </c>
      <c r="F37" s="29"/>
      <c r="H37" s="30"/>
      <c r="I37" s="30"/>
      <c r="J37" s="30"/>
      <c r="K37" s="30"/>
    </row>
    <row r="38" spans="2:12" ht="12.75">
      <c r="B38" s="20"/>
      <c r="C38" s="34">
        <v>2</v>
      </c>
      <c r="D38" s="35">
        <f aca="true" t="shared" si="0" ref="D38:D56">(TINV((IF($C$11=1,2,1)*$C$22),C38-1)+TINV((2*$C$23),C38-1))^2*($C$16/$C$15)^2</f>
        <v>59.138152220954076</v>
      </c>
      <c r="E38" s="36">
        <f>IF(C38&gt;D38,1,0)*C38</f>
        <v>0</v>
      </c>
      <c r="F38" s="29"/>
      <c r="H38" s="37"/>
      <c r="I38" s="37"/>
      <c r="J38" s="37"/>
      <c r="K38" s="37"/>
      <c r="L38" s="38"/>
    </row>
    <row r="39" spans="2:12" ht="12.75">
      <c r="B39" s="20"/>
      <c r="C39" s="39">
        <f>C38+1</f>
        <v>3</v>
      </c>
      <c r="D39" s="40">
        <f t="shared" si="0"/>
        <v>15.845540603100996</v>
      </c>
      <c r="E39" s="41">
        <f>IF(AND(C38&lt;D38,C39&gt;D39),1,0)*C39</f>
        <v>0</v>
      </c>
      <c r="F39" s="29"/>
      <c r="H39" s="37"/>
      <c r="I39" s="37"/>
      <c r="J39" s="37"/>
      <c r="K39" s="37"/>
      <c r="L39" s="38"/>
    </row>
    <row r="40" spans="2:12" ht="12.75">
      <c r="B40" s="20"/>
      <c r="C40" s="39">
        <f aca="true" t="shared" si="1" ref="C40:C46">C39+1</f>
        <v>4</v>
      </c>
      <c r="D40" s="40">
        <f t="shared" si="0"/>
        <v>11.101129438958319</v>
      </c>
      <c r="E40" s="41">
        <f aca="true" t="shared" si="2" ref="E40:E56">IF(AND(C39&lt;D39,C40&gt;D40),1,0)*C40</f>
        <v>0</v>
      </c>
      <c r="F40" s="29"/>
      <c r="H40" s="42"/>
      <c r="I40" s="37"/>
      <c r="J40" s="37"/>
      <c r="K40" s="37"/>
      <c r="L40" s="38"/>
    </row>
    <row r="41" spans="2:12" ht="12.75">
      <c r="B41" s="20"/>
      <c r="C41" s="39">
        <f t="shared" si="1"/>
        <v>5</v>
      </c>
      <c r="D41" s="40">
        <f t="shared" si="0"/>
        <v>9.442169649529294</v>
      </c>
      <c r="E41" s="41">
        <f t="shared" si="2"/>
        <v>0</v>
      </c>
      <c r="F41" s="29"/>
      <c r="H41" s="37"/>
      <c r="I41" s="42"/>
      <c r="J41" s="37"/>
      <c r="K41" s="37"/>
      <c r="L41" s="38"/>
    </row>
    <row r="42" spans="2:12" ht="12.75">
      <c r="B42" s="20"/>
      <c r="C42" s="39">
        <f t="shared" si="1"/>
        <v>6</v>
      </c>
      <c r="D42" s="40">
        <f t="shared" si="0"/>
        <v>8.61183110119993</v>
      </c>
      <c r="E42" s="41">
        <f t="shared" si="2"/>
        <v>0</v>
      </c>
      <c r="F42" s="29"/>
      <c r="H42" s="37"/>
      <c r="I42" s="42"/>
      <c r="J42" s="37"/>
      <c r="K42" s="37"/>
      <c r="L42" s="38"/>
    </row>
    <row r="43" spans="2:12" ht="12.75">
      <c r="B43" s="20"/>
      <c r="C43" s="39">
        <f t="shared" si="1"/>
        <v>7</v>
      </c>
      <c r="D43" s="40">
        <f t="shared" si="0"/>
        <v>8.11613753598341</v>
      </c>
      <c r="E43" s="41">
        <f t="shared" si="2"/>
        <v>0</v>
      </c>
      <c r="F43" s="29"/>
      <c r="H43" s="37"/>
      <c r="I43" s="42"/>
      <c r="J43" s="37"/>
      <c r="K43" s="37"/>
      <c r="L43" s="38"/>
    </row>
    <row r="44" spans="2:12" ht="12.75">
      <c r="B44" s="20"/>
      <c r="C44" s="39">
        <f t="shared" si="1"/>
        <v>8</v>
      </c>
      <c r="D44" s="40">
        <f t="shared" si="0"/>
        <v>7.787494394134526</v>
      </c>
      <c r="E44" s="41">
        <f t="shared" si="2"/>
        <v>8</v>
      </c>
      <c r="F44" s="29"/>
      <c r="H44" s="37"/>
      <c r="I44" s="42"/>
      <c r="J44" s="37"/>
      <c r="K44" s="37"/>
      <c r="L44" s="38"/>
    </row>
    <row r="45" spans="2:12" ht="12.75">
      <c r="B45" s="20"/>
      <c r="C45" s="39">
        <f t="shared" si="1"/>
        <v>9</v>
      </c>
      <c r="D45" s="40">
        <f t="shared" si="0"/>
        <v>7.553908972615365</v>
      </c>
      <c r="E45" s="41">
        <f t="shared" si="2"/>
        <v>0</v>
      </c>
      <c r="F45" s="29"/>
      <c r="H45" s="37"/>
      <c r="I45" s="42"/>
      <c r="J45" s="37"/>
      <c r="K45" s="37"/>
      <c r="L45" s="38"/>
    </row>
    <row r="46" spans="2:12" ht="12.75">
      <c r="B46" s="20"/>
      <c r="C46" s="39">
        <f t="shared" si="1"/>
        <v>10</v>
      </c>
      <c r="D46" s="40">
        <f t="shared" si="0"/>
        <v>7.379463428664657</v>
      </c>
      <c r="E46" s="41">
        <f t="shared" si="2"/>
        <v>0</v>
      </c>
      <c r="F46" s="29"/>
      <c r="H46" s="37"/>
      <c r="I46" s="42"/>
      <c r="J46" s="37"/>
      <c r="K46" s="37"/>
      <c r="L46" s="38"/>
    </row>
    <row r="47" spans="2:12" ht="12.75">
      <c r="B47" s="20"/>
      <c r="C47" s="39">
        <f aca="true" t="shared" si="3" ref="C47:C56">C46+1</f>
        <v>11</v>
      </c>
      <c r="D47" s="40">
        <f t="shared" si="0"/>
        <v>7.244274155082045</v>
      </c>
      <c r="E47" s="41">
        <f t="shared" si="2"/>
        <v>0</v>
      </c>
      <c r="F47" s="29"/>
      <c r="H47" s="37"/>
      <c r="I47" s="42"/>
      <c r="J47" s="37"/>
      <c r="K47" s="37"/>
      <c r="L47" s="38"/>
    </row>
    <row r="48" spans="2:12" ht="12.75">
      <c r="B48" s="20"/>
      <c r="C48" s="39">
        <f t="shared" si="3"/>
        <v>12</v>
      </c>
      <c r="D48" s="40">
        <f t="shared" si="0"/>
        <v>7.136456993071204</v>
      </c>
      <c r="E48" s="41">
        <f t="shared" si="2"/>
        <v>0</v>
      </c>
      <c r="F48" s="29"/>
      <c r="H48" s="37"/>
      <c r="I48" s="42"/>
      <c r="J48" s="37"/>
      <c r="K48" s="37"/>
      <c r="L48" s="38"/>
    </row>
    <row r="49" spans="2:12" ht="12.75">
      <c r="B49" s="20"/>
      <c r="C49" s="39">
        <f t="shared" si="3"/>
        <v>13</v>
      </c>
      <c r="D49" s="40">
        <f t="shared" si="0"/>
        <v>7.048477227290812</v>
      </c>
      <c r="E49" s="41">
        <f t="shared" si="2"/>
        <v>0</v>
      </c>
      <c r="F49" s="29"/>
      <c r="H49" s="37"/>
      <c r="I49" s="42"/>
      <c r="J49" s="37"/>
      <c r="K49" s="37"/>
      <c r="L49" s="38"/>
    </row>
    <row r="50" spans="2:12" ht="12.75">
      <c r="B50" s="20"/>
      <c r="C50" s="39">
        <f t="shared" si="3"/>
        <v>14</v>
      </c>
      <c r="D50" s="40">
        <f t="shared" si="0"/>
        <v>6.975329537316875</v>
      </c>
      <c r="E50" s="41">
        <f t="shared" si="2"/>
        <v>0</v>
      </c>
      <c r="F50" s="29"/>
      <c r="H50" s="37"/>
      <c r="I50" s="42"/>
      <c r="J50" s="37"/>
      <c r="K50" s="37"/>
      <c r="L50" s="38"/>
    </row>
    <row r="51" spans="2:12" ht="12.75">
      <c r="B51" s="20"/>
      <c r="C51" s="39">
        <f t="shared" si="3"/>
        <v>15</v>
      </c>
      <c r="D51" s="40">
        <f t="shared" si="0"/>
        <v>6.913559760119085</v>
      </c>
      <c r="E51" s="41">
        <f t="shared" si="2"/>
        <v>0</v>
      </c>
      <c r="F51" s="29"/>
      <c r="H51" s="37"/>
      <c r="I51" s="42"/>
      <c r="J51" s="37"/>
      <c r="K51" s="37"/>
      <c r="L51" s="38"/>
    </row>
    <row r="52" spans="2:12" ht="12.75">
      <c r="B52" s="20"/>
      <c r="C52" s="39">
        <f t="shared" si="3"/>
        <v>16</v>
      </c>
      <c r="D52" s="40">
        <f t="shared" si="0"/>
        <v>6.860707860785525</v>
      </c>
      <c r="E52" s="41">
        <f t="shared" si="2"/>
        <v>0</v>
      </c>
      <c r="F52" s="29"/>
      <c r="H52" s="37"/>
      <c r="I52" s="42"/>
      <c r="J52" s="37"/>
      <c r="K52" s="37"/>
      <c r="L52" s="38"/>
    </row>
    <row r="53" spans="2:12" ht="12.75">
      <c r="B53" s="20"/>
      <c r="C53" s="39">
        <f t="shared" si="3"/>
        <v>17</v>
      </c>
      <c r="D53" s="40">
        <f t="shared" si="0"/>
        <v>6.8149748050621985</v>
      </c>
      <c r="E53" s="41">
        <f t="shared" si="2"/>
        <v>0</v>
      </c>
      <c r="F53" s="29"/>
      <c r="H53" s="37"/>
      <c r="I53" s="42"/>
      <c r="J53" s="37"/>
      <c r="K53" s="37"/>
      <c r="L53" s="38"/>
    </row>
    <row r="54" spans="2:12" ht="12.75">
      <c r="B54" s="20"/>
      <c r="C54" s="39">
        <f t="shared" si="3"/>
        <v>18</v>
      </c>
      <c r="D54" s="40">
        <f t="shared" si="0"/>
        <v>6.775014139972225</v>
      </c>
      <c r="E54" s="41">
        <f t="shared" si="2"/>
        <v>0</v>
      </c>
      <c r="F54" s="29"/>
      <c r="H54" s="37"/>
      <c r="I54" s="42"/>
      <c r="J54" s="37"/>
      <c r="K54" s="37"/>
      <c r="L54" s="38"/>
    </row>
    <row r="55" spans="2:12" ht="12.75">
      <c r="B55" s="20"/>
      <c r="C55" s="39">
        <f t="shared" si="3"/>
        <v>19</v>
      </c>
      <c r="D55" s="40">
        <f t="shared" si="0"/>
        <v>6.739798868636358</v>
      </c>
      <c r="E55" s="41">
        <f t="shared" si="2"/>
        <v>0</v>
      </c>
      <c r="F55" s="29"/>
      <c r="H55" s="37"/>
      <c r="I55" s="42"/>
      <c r="J55" s="37"/>
      <c r="K55" s="37"/>
      <c r="L55" s="38"/>
    </row>
    <row r="56" spans="3:12" ht="12.75">
      <c r="C56" s="43">
        <f t="shared" si="3"/>
        <v>20</v>
      </c>
      <c r="D56" s="44">
        <f t="shared" si="0"/>
        <v>6.708531722908977</v>
      </c>
      <c r="E56" s="45">
        <f t="shared" si="2"/>
        <v>0</v>
      </c>
      <c r="F56" s="29"/>
      <c r="H56" s="29"/>
      <c r="I56" s="46"/>
      <c r="J56" s="29"/>
      <c r="K56" s="29"/>
      <c r="L56" s="38"/>
    </row>
    <row r="57" spans="8:12" ht="12.75">
      <c r="H57" s="38"/>
      <c r="I57" s="38"/>
      <c r="J57" s="38"/>
      <c r="K57" s="38"/>
      <c r="L57" s="38"/>
    </row>
    <row r="58" spans="8:12" ht="12.75">
      <c r="H58" s="38"/>
      <c r="I58" s="38"/>
      <c r="J58" s="38"/>
      <c r="K58" s="38"/>
      <c r="L58" s="38"/>
    </row>
    <row r="59" spans="8:12" ht="12.75">
      <c r="H59" s="38"/>
      <c r="I59" s="38"/>
      <c r="J59" s="38"/>
      <c r="K59" s="38"/>
      <c r="L59" s="38"/>
    </row>
    <row r="60" spans="3:12" ht="12.75">
      <c r="C60" s="47"/>
      <c r="D60" s="40"/>
      <c r="E60" s="26"/>
      <c r="F60" s="26"/>
      <c r="H60" s="38"/>
      <c r="I60" s="38"/>
      <c r="J60" s="38"/>
      <c r="K60" s="38"/>
      <c r="L60" s="38"/>
    </row>
    <row r="61" spans="3:12" ht="12.75">
      <c r="C61" s="47"/>
      <c r="D61" s="40"/>
      <c r="E61" s="26"/>
      <c r="F61" s="26"/>
      <c r="H61" s="38"/>
      <c r="I61" s="38"/>
      <c r="J61" s="38"/>
      <c r="K61" s="38"/>
      <c r="L61" s="38"/>
    </row>
    <row r="62" spans="3:12" ht="12.75">
      <c r="C62" s="47"/>
      <c r="D62" s="40"/>
      <c r="E62" s="26"/>
      <c r="F62" s="26"/>
      <c r="H62" s="38"/>
      <c r="I62" s="38"/>
      <c r="J62" s="38"/>
      <c r="K62" s="38"/>
      <c r="L62" s="38"/>
    </row>
    <row r="63" spans="8:12" ht="12.75">
      <c r="H63" s="38"/>
      <c r="I63" s="38"/>
      <c r="J63" s="38"/>
      <c r="K63" s="38"/>
      <c r="L63" s="38"/>
    </row>
    <row r="64" spans="8:12" ht="12.75">
      <c r="H64" s="38"/>
      <c r="I64" s="38"/>
      <c r="J64" s="38"/>
      <c r="K64" s="38"/>
      <c r="L64" s="38"/>
    </row>
    <row r="65" spans="8:12" ht="12.75">
      <c r="H65" s="38"/>
      <c r="I65" s="38"/>
      <c r="J65" s="38"/>
      <c r="K65" s="38"/>
      <c r="L65" s="38"/>
    </row>
    <row r="66" spans="8:12" ht="12.75">
      <c r="H66" s="38"/>
      <c r="I66" s="38"/>
      <c r="J66" s="38"/>
      <c r="K66" s="38"/>
      <c r="L66" s="38"/>
    </row>
    <row r="67" spans="8:12" ht="12.75">
      <c r="H67" s="38"/>
      <c r="I67" s="38"/>
      <c r="J67" s="38"/>
      <c r="K67" s="38"/>
      <c r="L67" s="38"/>
    </row>
    <row r="68" spans="8:12" ht="12.75">
      <c r="H68" s="38"/>
      <c r="I68" s="38"/>
      <c r="J68" s="38"/>
      <c r="K68" s="38"/>
      <c r="L68" s="38"/>
    </row>
    <row r="69" spans="8:12" ht="12.75">
      <c r="H69" s="38"/>
      <c r="I69" s="38"/>
      <c r="J69" s="38"/>
      <c r="K69" s="38"/>
      <c r="L69" s="38"/>
    </row>
    <row r="70" spans="8:12" ht="12.75">
      <c r="H70" s="38"/>
      <c r="I70" s="38"/>
      <c r="J70" s="38"/>
      <c r="K70" s="38"/>
      <c r="L70" s="38"/>
    </row>
    <row r="71" spans="8:12" ht="12.75">
      <c r="H71" s="38"/>
      <c r="I71" s="38"/>
      <c r="J71" s="38"/>
      <c r="K71" s="38"/>
      <c r="L71" s="38"/>
    </row>
  </sheetData>
  <mergeCells count="3">
    <mergeCell ref="C36:E36"/>
    <mergeCell ref="B24:D24"/>
    <mergeCell ref="B26:D26"/>
  </mergeCells>
  <dataValidations count="3">
    <dataValidation type="list" allowBlank="1" showInputMessage="1" showErrorMessage="1" sqref="C21">
      <formula1>"0,1"</formula1>
    </dataValidation>
    <dataValidation type="list" allowBlank="1" showInputMessage="1" showErrorMessage="1" sqref="C11">
      <formula1>"1,2"</formula1>
    </dataValidation>
    <dataValidation type="list" allowBlank="1" showInputMessage="1" showErrorMessage="1" sqref="C12">
      <formula1>"yes,no"</formula1>
    </dataValidation>
  </dataValidations>
  <hyperlinks>
    <hyperlink ref="H2" r:id="rId1" display="kevin_n_otto@yahoo.com"/>
    <hyperlink ref="K2" r:id="rId2" display="www.kevinotto.com"/>
    <hyperlink ref="K4" r:id="rId3" display="http://www.kevinotto.com/RSS/templates/Mean Test Sample Size Calculator.xls"/>
  </hyperlinks>
  <printOptions/>
  <pageMargins left="0.75" right="0.75" top="1" bottom="1" header="0.5" footer="0.5"/>
  <pageSetup horizontalDpi="1200" verticalDpi="1200" orientation="portrait" r:id="rId8"/>
  <ignoredErrors>
    <ignoredError sqref="C22:C23" unlockedFormula="1"/>
  </ignoredErrors>
  <legacyDrawing r:id="rId7"/>
  <oleObjects>
    <oleObject progId="Equation.3" shapeId="7986799" r:id="rId4"/>
    <oleObject progId="Equation.3" shapeId="7986801" r:id="rId5"/>
    <oleObject progId="Equation.3" shapeId="856954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O6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38.7109375" style="2" customWidth="1"/>
    <col min="3" max="8" width="8.421875" style="2" customWidth="1"/>
    <col min="9" max="16384" width="9.140625" style="2" customWidth="1"/>
  </cols>
  <sheetData>
    <row r="1" spans="2:11" ht="18">
      <c r="B1" s="1" t="s">
        <v>66</v>
      </c>
      <c r="H1" s="48"/>
      <c r="I1" s="48"/>
      <c r="J1" s="48"/>
      <c r="K1" s="49" t="s">
        <v>27</v>
      </c>
    </row>
    <row r="2" spans="2:11" ht="12.75">
      <c r="B2" s="52"/>
      <c r="G2" s="3"/>
      <c r="H2" s="50" t="s">
        <v>28</v>
      </c>
      <c r="I2" s="51"/>
      <c r="J2" s="51"/>
      <c r="K2" s="50" t="s">
        <v>29</v>
      </c>
    </row>
    <row r="3" spans="7:11" ht="12.75">
      <c r="G3" s="3"/>
      <c r="H3" s="51"/>
      <c r="I3" s="51"/>
      <c r="J3" s="51"/>
      <c r="K3" s="49" t="s">
        <v>30</v>
      </c>
    </row>
    <row r="4" spans="7:11" ht="12.75">
      <c r="G4" s="3"/>
      <c r="H4" s="51"/>
      <c r="I4" s="51"/>
      <c r="J4" s="51"/>
      <c r="K4" s="50" t="s">
        <v>77</v>
      </c>
    </row>
    <row r="6" ht="12.75">
      <c r="B6" s="3" t="s">
        <v>44</v>
      </c>
    </row>
    <row r="7" ht="12.75">
      <c r="B7" s="3" t="s">
        <v>45</v>
      </c>
    </row>
    <row r="8" ht="12.75">
      <c r="B8" s="3" t="s">
        <v>63</v>
      </c>
    </row>
    <row r="10" spans="2:5" ht="12.75">
      <c r="B10" s="3"/>
      <c r="D10" s="4"/>
      <c r="E10" s="2" t="s">
        <v>46</v>
      </c>
    </row>
    <row r="11" spans="2:5" ht="12.75">
      <c r="B11" s="5" t="s">
        <v>75</v>
      </c>
      <c r="C11" s="6">
        <v>1</v>
      </c>
      <c r="D11" s="4" t="s">
        <v>0</v>
      </c>
      <c r="E11" s="7" t="str">
        <f>IF(C11=2,"Alternative Hypothesis: Testing if Population Mean 1 ≠ Population Mean 2.","Alternative Hypothesis: Testing if Population Mean 1 &lt; Population Mean 2 or Population Mean 1 &gt; Population Mean 2.")</f>
        <v>Alternative Hypothesis: Testing if Population Mean 1 &lt; Population Mean 2 or Population Mean 1 &gt; Population Mean 2.</v>
      </c>
    </row>
    <row r="12" spans="2:3" ht="12.75">
      <c r="B12" s="18" t="s">
        <v>73</v>
      </c>
      <c r="C12" s="6" t="s">
        <v>72</v>
      </c>
    </row>
    <row r="13" spans="2:10" ht="12.75">
      <c r="B13" s="18" t="s">
        <v>35</v>
      </c>
      <c r="C13" s="8">
        <v>0.95</v>
      </c>
      <c r="D13" s="53" t="s">
        <v>3</v>
      </c>
      <c r="E13" s="54"/>
      <c r="J13" s="2" t="s">
        <v>54</v>
      </c>
    </row>
    <row r="14" spans="2:5" ht="12.75">
      <c r="B14" s="18" t="s">
        <v>36</v>
      </c>
      <c r="C14" s="8">
        <v>0.8</v>
      </c>
      <c r="D14" s="53" t="s">
        <v>3</v>
      </c>
      <c r="E14" s="54"/>
    </row>
    <row r="15" spans="2:5" ht="12.75">
      <c r="B15" s="5" t="s">
        <v>64</v>
      </c>
      <c r="C15" s="67">
        <v>2</v>
      </c>
      <c r="D15" s="9" t="s">
        <v>6</v>
      </c>
      <c r="E15" s="54"/>
    </row>
    <row r="16" spans="2:5" ht="12.75" customHeight="1">
      <c r="B16" s="55" t="s">
        <v>60</v>
      </c>
      <c r="C16" s="67">
        <v>1</v>
      </c>
      <c r="D16" s="9" t="s">
        <v>6</v>
      </c>
      <c r="E16" s="54"/>
    </row>
    <row r="17" spans="2:10" ht="12.75" customHeight="1">
      <c r="B17" s="55" t="s">
        <v>61</v>
      </c>
      <c r="C17" s="67">
        <v>1</v>
      </c>
      <c r="D17" s="9" t="s">
        <v>6</v>
      </c>
      <c r="E17" s="54"/>
      <c r="J17" s="2" t="s">
        <v>55</v>
      </c>
    </row>
    <row r="18" spans="2:10" ht="12.75" customHeight="1">
      <c r="B18" s="18"/>
      <c r="C18" s="38"/>
      <c r="D18" s="57"/>
      <c r="E18" s="38"/>
      <c r="J18" s="2" t="s">
        <v>56</v>
      </c>
    </row>
    <row r="19" spans="2:11" ht="12.75" customHeight="1">
      <c r="B19" s="11" t="s">
        <v>68</v>
      </c>
      <c r="C19" s="58">
        <f>IF(C23=1,D28,IF(C24=1,D38,D47))</f>
        <v>3</v>
      </c>
      <c r="D19" s="59"/>
      <c r="E19" s="58"/>
      <c r="K19" s="14" t="s">
        <v>8</v>
      </c>
    </row>
    <row r="20" spans="2:11" ht="12.75">
      <c r="B20" s="11" t="s">
        <v>69</v>
      </c>
      <c r="C20" s="58">
        <f>IF(C23=1,IF(C24=1,D28,F28),IF(C24=1,D38,F47))</f>
        <v>3</v>
      </c>
      <c r="D20" s="59"/>
      <c r="E20" s="58"/>
      <c r="J20" s="58"/>
      <c r="K20" s="2" t="s">
        <v>9</v>
      </c>
    </row>
    <row r="21" spans="3:10" ht="12.75">
      <c r="C21" s="38"/>
      <c r="D21" s="38"/>
      <c r="E21" s="38"/>
      <c r="F21" s="38"/>
      <c r="J21" s="38"/>
    </row>
    <row r="22" spans="2:10" ht="12.75">
      <c r="B22" s="18" t="s">
        <v>71</v>
      </c>
      <c r="C22" s="6">
        <v>0.1</v>
      </c>
      <c r="D22" s="38"/>
      <c r="E22" s="38"/>
      <c r="F22" s="38"/>
      <c r="J22" s="38"/>
    </row>
    <row r="23" spans="2:10" ht="12.75">
      <c r="B23" s="18" t="s">
        <v>43</v>
      </c>
      <c r="C23" s="68">
        <f>IF(C12="yes",1,0)</f>
        <v>1</v>
      </c>
      <c r="D23" s="38"/>
      <c r="E23" s="38"/>
      <c r="F23" s="38"/>
      <c r="J23" s="38"/>
    </row>
    <row r="24" spans="2:10" ht="12.75">
      <c r="B24" s="18" t="s">
        <v>37</v>
      </c>
      <c r="C24" s="56">
        <f>IF(C16=C17,1,0)</f>
        <v>1</v>
      </c>
      <c r="D24" s="38"/>
      <c r="E24" s="38"/>
      <c r="F24" s="38"/>
      <c r="J24" s="38"/>
    </row>
    <row r="25" spans="2:10" ht="12.75">
      <c r="B25" s="16" t="s">
        <v>10</v>
      </c>
      <c r="C25" s="60">
        <f>1-C13</f>
        <v>0.050000000000000044</v>
      </c>
      <c r="D25" s="38"/>
      <c r="E25" s="38"/>
      <c r="F25" s="38"/>
      <c r="J25" s="38"/>
    </row>
    <row r="26" spans="2:10" ht="12.75">
      <c r="B26" s="16" t="s">
        <v>11</v>
      </c>
      <c r="C26" s="60">
        <f>1-C14</f>
        <v>0.19999999999999996</v>
      </c>
      <c r="D26" s="38"/>
      <c r="E26" s="38"/>
      <c r="F26" s="38"/>
      <c r="J26" s="38"/>
    </row>
    <row r="27" spans="2:10" ht="12.75">
      <c r="B27" s="2" t="s">
        <v>38</v>
      </c>
      <c r="C27" s="77" t="s">
        <v>52</v>
      </c>
      <c r="D27" s="77"/>
      <c r="E27" s="77" t="s">
        <v>53</v>
      </c>
      <c r="F27" s="77"/>
      <c r="J27" s="38"/>
    </row>
    <row r="28" spans="2:11" ht="12.75">
      <c r="B28" s="18" t="s">
        <v>12</v>
      </c>
      <c r="C28" s="21">
        <f>(NORMSINV(1-$C$25/C11)+NORMSINV(1-$C$26))^2*(($C$16*($C$16+$C$17))/$C$15^2)</f>
        <v>3.091278616009884</v>
      </c>
      <c r="D28" s="23">
        <f>ROUNDUP(C28-C22,0)</f>
        <v>3</v>
      </c>
      <c r="E28" s="21">
        <f>(NORMSINV(1-$C$25/C11)+NORMSINV(1-$C$26))^2*($C$17*($C$16+$C$17))/$C$15^2</f>
        <v>3.091278616009884</v>
      </c>
      <c r="F28" s="23">
        <f>ROUNDUP(E28-C22,0)</f>
        <v>3</v>
      </c>
      <c r="K28" s="2" t="s">
        <v>15</v>
      </c>
    </row>
    <row r="29" spans="2:11" ht="12" customHeight="1">
      <c r="B29" s="2" t="s">
        <v>39</v>
      </c>
      <c r="K29" s="14" t="s">
        <v>17</v>
      </c>
    </row>
    <row r="30" spans="2:11" ht="12.75">
      <c r="B30" s="61" t="s">
        <v>40</v>
      </c>
      <c r="D30" s="21"/>
      <c r="E30" s="23"/>
      <c r="F30" s="18"/>
      <c r="K30" s="2" t="s">
        <v>19</v>
      </c>
    </row>
    <row r="31" spans="2:6" ht="12.75">
      <c r="B31" s="18" t="s">
        <v>13</v>
      </c>
      <c r="C31" s="21">
        <f>2*(TINV((IF(C11=1,2,1)*$C$25),MAX(3,2*D28-2))+TINV((2*$C$26),MAX(3,(2*D28-2))))^2*($C$17/$C$15)^2</f>
        <v>4.721084824764647</v>
      </c>
      <c r="D31" s="23">
        <f>ROUNDUP(C31-$C$22,0)</f>
        <v>5</v>
      </c>
      <c r="F31" s="18"/>
    </row>
    <row r="32" spans="2:6" ht="12.75">
      <c r="B32" s="18" t="s">
        <v>14</v>
      </c>
      <c r="C32" s="21">
        <f>2*(TINV((IF($C$11=1,2,1)*$C$25),MAX(3,2*D31-2))+TINV((2*$C$26),MAX(3,(2*D31-2))))^2*($C$17/$C$15)^2</f>
        <v>3.7769544863076825</v>
      </c>
      <c r="D32" s="23">
        <f>ROUNDUP(C32-$C$22,0)</f>
        <v>4</v>
      </c>
      <c r="F32" s="18"/>
    </row>
    <row r="33" spans="2:6" ht="12.75">
      <c r="B33" s="18" t="s">
        <v>16</v>
      </c>
      <c r="C33" s="21">
        <f>2*(TINV((IF($C$11=1,2,1)*$C$25),MAX(3,2*D32-2))+TINV((2*$C$26),MAX(3,(2*D32-2))))^2*($C$17/$C$15)^2</f>
        <v>4.058068767991705</v>
      </c>
      <c r="D33" s="23">
        <f>ROUNDUP(C33-$C$22,0)</f>
        <v>4</v>
      </c>
      <c r="F33" s="18"/>
    </row>
    <row r="34" spans="2:10" ht="12.75">
      <c r="B34" s="18" t="s">
        <v>18</v>
      </c>
      <c r="C34" s="21">
        <f>2*(TINV((IF($C$11=1,2,1)*$C$25),MAX(3,2*D33-2))+TINV((2*$C$26),MAX(3,(2*D33-2))))^2*($C$17/$C$15)^2</f>
        <v>4.058068767991705</v>
      </c>
      <c r="D34" s="23">
        <f>ROUNDUP(C34-$C$22,0)</f>
        <v>4</v>
      </c>
      <c r="F34" s="18"/>
      <c r="J34" s="2" t="s">
        <v>57</v>
      </c>
    </row>
    <row r="35" spans="2:11" ht="12.75" customHeight="1">
      <c r="B35" s="18" t="s">
        <v>20</v>
      </c>
      <c r="C35" s="21">
        <f>2*(TINV((IF($C$11=1,2,1)*$C$25),MAX(3,2*D34-2))+TINV((2*$C$26),MAX(3,(2*D34-2))))^2*($C$17/$C$15)^2</f>
        <v>4.058068767991705</v>
      </c>
      <c r="D35" s="23">
        <f>ROUNDUP(C35-$C$22,0)</f>
        <v>4</v>
      </c>
      <c r="F35" s="18"/>
      <c r="K35" s="14" t="s">
        <v>58</v>
      </c>
    </row>
    <row r="36" spans="2:11" ht="12.75">
      <c r="B36" s="18" t="s">
        <v>21</v>
      </c>
      <c r="D36" s="62">
        <f>MAX(E51:E69)</f>
        <v>5</v>
      </c>
      <c r="F36" s="18"/>
      <c r="K36" s="2" t="s">
        <v>9</v>
      </c>
    </row>
    <row r="37" spans="2:6" ht="12.75">
      <c r="B37" s="20" t="s">
        <v>22</v>
      </c>
      <c r="C37" s="27">
        <v>5.5</v>
      </c>
      <c r="D37" s="62"/>
      <c r="F37" s="18"/>
    </row>
    <row r="38" spans="2:6" ht="12.75">
      <c r="B38" s="18" t="s">
        <v>12</v>
      </c>
      <c r="D38" s="62">
        <f>IF(D28&gt;C37,D35,D36)</f>
        <v>5</v>
      </c>
      <c r="F38" s="18"/>
    </row>
    <row r="39" spans="2:6" ht="12.75">
      <c r="B39" s="61" t="s">
        <v>41</v>
      </c>
      <c r="C39" s="77" t="s">
        <v>52</v>
      </c>
      <c r="D39" s="77"/>
      <c r="E39" s="77" t="s">
        <v>53</v>
      </c>
      <c r="F39" s="77"/>
    </row>
    <row r="40" spans="2:6" ht="12.75">
      <c r="B40" s="18" t="s">
        <v>13</v>
      </c>
      <c r="C40" s="21">
        <f>(TINV(($C$25),MAX(3,C28-1))+TINV((2*$C$26),MAX(3,C28-1)))^2*$C$16*($C$16+$C$17)/$C$15^2</f>
        <v>8.656621866356055</v>
      </c>
      <c r="D40" s="23">
        <f>ROUNDUP(C40-$C$22,0)</f>
        <v>9</v>
      </c>
      <c r="E40" s="21">
        <f>(TINV(($C$25),MAX(3,E28-1))+TINV((2*$C$26),MAX(3,E28-1)))^2*$C$17*($C$16+$C$17)/$C$15^2</f>
        <v>8.656621866356055</v>
      </c>
      <c r="F40" s="23">
        <f>ROUNDUP(E40-$C$22,0)</f>
        <v>9</v>
      </c>
    </row>
    <row r="41" spans="2:6" ht="12.75">
      <c r="B41" s="18" t="s">
        <v>14</v>
      </c>
      <c r="C41" s="21">
        <f>(TINV(($C$25),D40-1)+TINV((2*$C$26),D40-1))^2*$C$16*($C$16+$C$17)/$C$15^2</f>
        <v>5.103672721096179</v>
      </c>
      <c r="D41" s="23">
        <f>ROUNDUP(C41-$C$22,0)</f>
        <v>6</v>
      </c>
      <c r="E41" s="21">
        <f>(TINV(($C$25),F40-1)+TINV((2*$C$26),F40-1))^2*$C$17*($C$16+$C$17)/$C$15^2</f>
        <v>5.103672721096179</v>
      </c>
      <c r="F41" s="23">
        <f>ROUNDUP(E41-$C$22,0)</f>
        <v>6</v>
      </c>
    </row>
    <row r="42" spans="2:15" ht="12.75" customHeight="1">
      <c r="B42" s="18" t="s">
        <v>16</v>
      </c>
      <c r="C42" s="21">
        <f>(TINV(($C$25),D41-1)+TINV((2*$C$26),D41-1))^2*$C$16*($C$16+$C$17)/$C$15^2</f>
        <v>6.090488404434341</v>
      </c>
      <c r="D42" s="23">
        <f>ROUNDUP(C42-$C$22,0)</f>
        <v>6</v>
      </c>
      <c r="E42" s="21">
        <f>(TINV(($C$25),F41-1)+TINV((2*$C$26),F41-1))^2*$C$17*($C$16+$C$17)/$C$15^2</f>
        <v>6.090488404434341</v>
      </c>
      <c r="F42" s="23">
        <f>ROUNDUP(E42-$C$22,0)</f>
        <v>6</v>
      </c>
      <c r="L42" s="62"/>
      <c r="M42" s="18"/>
      <c r="O42" s="62"/>
    </row>
    <row r="43" spans="2:15" ht="12.75" customHeight="1">
      <c r="B43" s="18" t="s">
        <v>18</v>
      </c>
      <c r="C43" s="21">
        <f>(TINV(($C$25),D42-1)+TINV((2*$C$26),D42-1))^2*$C$16*($C$16+$C$17)/$C$15^2</f>
        <v>6.090488404434341</v>
      </c>
      <c r="D43" s="23">
        <f>ROUNDUP(C43-$C$22,0)</f>
        <v>6</v>
      </c>
      <c r="E43" s="21">
        <f>(TINV(($C$25),F42-1)+TINV((2*$C$26),F42-1))^2*$C$17*($C$16+$C$17)/$C$15^2</f>
        <v>6.090488404434341</v>
      </c>
      <c r="F43" s="23">
        <f>ROUNDUP(E43-$C$22,0)</f>
        <v>6</v>
      </c>
      <c r="K43" s="2" t="s">
        <v>15</v>
      </c>
      <c r="L43" s="62"/>
      <c r="M43" s="18"/>
      <c r="O43" s="62"/>
    </row>
    <row r="44" spans="2:15" ht="12.75" customHeight="1">
      <c r="B44" s="18" t="s">
        <v>20</v>
      </c>
      <c r="C44" s="21">
        <f>(TINV(($C$25),D43-1)+TINV((2*$C$26),D43-1))^2*$C$16*($C$16+$C$17)/$C$15^2</f>
        <v>6.090488404434341</v>
      </c>
      <c r="D44" s="23">
        <f>ROUNDUP(C44-$C$22,0)</f>
        <v>6</v>
      </c>
      <c r="E44" s="21">
        <f>(TINV(($C$25),F43-1)+TINV((2*$C$26),F43-1))^2*$C$17*($C$16+$C$17)/$C$15^2</f>
        <v>6.090488404434341</v>
      </c>
      <c r="F44" s="23">
        <f>ROUNDUP(E44-$C$22,0)</f>
        <v>6</v>
      </c>
      <c r="K44" s="14" t="s">
        <v>59</v>
      </c>
      <c r="L44" s="62"/>
      <c r="M44" s="18"/>
      <c r="O44" s="62"/>
    </row>
    <row r="45" spans="2:15" ht="12.75" customHeight="1">
      <c r="B45" s="18" t="s">
        <v>21</v>
      </c>
      <c r="D45" s="62">
        <f>MAX(G51:G69)</f>
        <v>7</v>
      </c>
      <c r="F45" s="62">
        <f>MAX(I51:I69)</f>
        <v>7</v>
      </c>
      <c r="K45" s="2" t="s">
        <v>19</v>
      </c>
      <c r="L45" s="62"/>
      <c r="M45" s="18"/>
      <c r="O45" s="62"/>
    </row>
    <row r="46" spans="2:15" ht="12.75" customHeight="1">
      <c r="B46" s="20" t="s">
        <v>22</v>
      </c>
      <c r="C46" s="27">
        <v>8.5</v>
      </c>
      <c r="D46" s="62"/>
      <c r="F46" s="62"/>
      <c r="L46" s="62"/>
      <c r="M46" s="18"/>
      <c r="O46" s="62"/>
    </row>
    <row r="47" spans="2:15" ht="12.75" customHeight="1">
      <c r="B47" s="18" t="s">
        <v>12</v>
      </c>
      <c r="D47" s="62">
        <f>IF(D40&gt;C46,D44,D45)</f>
        <v>6</v>
      </c>
      <c r="F47" s="62">
        <f>IF(F28&gt;C46,F44,F45)</f>
        <v>7</v>
      </c>
      <c r="L47" s="62"/>
      <c r="M47" s="18"/>
      <c r="O47" s="62"/>
    </row>
    <row r="48" spans="2:15" ht="12.75">
      <c r="B48" s="18"/>
      <c r="D48" s="62"/>
      <c r="E48" s="18"/>
      <c r="J48" s="62"/>
      <c r="L48" s="62"/>
      <c r="M48" s="18"/>
      <c r="O48" s="62"/>
    </row>
    <row r="49" spans="2:12" ht="12.75">
      <c r="B49" s="18"/>
      <c r="C49" s="74" t="s">
        <v>23</v>
      </c>
      <c r="D49" s="75"/>
      <c r="E49" s="75"/>
      <c r="F49" s="75"/>
      <c r="G49" s="75"/>
      <c r="H49" s="75"/>
      <c r="I49" s="76"/>
      <c r="J49" s="18"/>
      <c r="L49" s="62"/>
    </row>
    <row r="50" spans="2:12" ht="12.75">
      <c r="B50" s="18"/>
      <c r="C50" s="63" t="s">
        <v>24</v>
      </c>
      <c r="D50" s="29" t="s">
        <v>47</v>
      </c>
      <c r="E50" s="29" t="s">
        <v>42</v>
      </c>
      <c r="F50" s="29" t="s">
        <v>48</v>
      </c>
      <c r="G50" s="29" t="s">
        <v>49</v>
      </c>
      <c r="H50" s="29" t="s">
        <v>50</v>
      </c>
      <c r="I50" s="64" t="s">
        <v>51</v>
      </c>
      <c r="J50" s="18"/>
      <c r="L50" s="62"/>
    </row>
    <row r="51" spans="2:12" ht="12.75">
      <c r="B51" s="18"/>
      <c r="C51" s="39">
        <v>2</v>
      </c>
      <c r="D51" s="40">
        <f aca="true" t="shared" si="0" ref="D51:D69">2*(TINV((IF($C$11=1,2,1)*$C$25),2*C51-2)+TINV((2*$C$26),2*C51-2))^2*($C$16/$C$15)^2</f>
        <v>7.922770301550498</v>
      </c>
      <c r="E51" s="26">
        <f>IF(C51&gt;D51,1,0)*C51</f>
        <v>0</v>
      </c>
      <c r="F51" s="40">
        <f aca="true" t="shared" si="1" ref="F51:F69">(TINV($C$25,C51-1)+TINV(2*$C$26,C51-1))^2*$C$16*($C$16+$C$17)/$C$15^2</f>
        <v>99.15962342874984</v>
      </c>
      <c r="G51" s="26">
        <f>IF(C51&gt;F51,1,0)*C51</f>
        <v>0</v>
      </c>
      <c r="H51" s="40">
        <f aca="true" t="shared" si="2" ref="H51:H69">(TINV($C$25,C51-1)+TINV(2*$C$26,C51-1))^2*$C$17*($C$16+$C$17)/$C$15^2</f>
        <v>99.15962342874984</v>
      </c>
      <c r="I51" s="41">
        <f>IF(C51&gt;H51,1,0)*C51</f>
        <v>0</v>
      </c>
      <c r="J51" s="18"/>
      <c r="L51" s="62"/>
    </row>
    <row r="52" spans="2:12" ht="12.75">
      <c r="B52" s="18"/>
      <c r="C52" s="39">
        <f>C51+1</f>
        <v>3</v>
      </c>
      <c r="D52" s="40">
        <f t="shared" si="0"/>
        <v>4.721084824764647</v>
      </c>
      <c r="E52" s="26">
        <f aca="true" t="shared" si="3" ref="E52:E69">IF(AND(C51&lt;D51,C52&gt;D52),1,0)*C52</f>
        <v>0</v>
      </c>
      <c r="F52" s="40">
        <f t="shared" si="1"/>
        <v>14.382562639538692</v>
      </c>
      <c r="G52" s="26">
        <f aca="true" t="shared" si="4" ref="G52:G69">IF(AND(C51&lt;F51,C52&gt;F52),1,0)*C52</f>
        <v>0</v>
      </c>
      <c r="H52" s="40">
        <f t="shared" si="2"/>
        <v>14.382562639538692</v>
      </c>
      <c r="I52" s="41">
        <f aca="true" t="shared" si="5" ref="I52:I69">IF(AND(C51&lt;H51,C52&gt;H52),1,0)*C52</f>
        <v>0</v>
      </c>
      <c r="J52" s="18"/>
      <c r="L52" s="62"/>
    </row>
    <row r="53" spans="2:12" ht="12.75">
      <c r="B53" s="18"/>
      <c r="C53" s="39">
        <f aca="true" t="shared" si="6" ref="C53:C69">C52+1</f>
        <v>4</v>
      </c>
      <c r="D53" s="40">
        <f t="shared" si="0"/>
        <v>4.058068767991705</v>
      </c>
      <c r="E53" s="26">
        <f t="shared" si="3"/>
        <v>0</v>
      </c>
      <c r="F53" s="40">
        <f t="shared" si="1"/>
        <v>8.656621866356055</v>
      </c>
      <c r="G53" s="26">
        <f t="shared" si="4"/>
        <v>0</v>
      </c>
      <c r="H53" s="40">
        <f t="shared" si="2"/>
        <v>8.656621866356055</v>
      </c>
      <c r="I53" s="41">
        <f t="shared" si="5"/>
        <v>0</v>
      </c>
      <c r="J53" s="18"/>
      <c r="L53" s="62"/>
    </row>
    <row r="54" spans="3:12" ht="12.75">
      <c r="C54" s="39">
        <f t="shared" si="6"/>
        <v>5</v>
      </c>
      <c r="D54" s="40">
        <f t="shared" si="0"/>
        <v>3.7769544863076825</v>
      </c>
      <c r="E54" s="26">
        <f t="shared" si="3"/>
        <v>5</v>
      </c>
      <c r="F54" s="40">
        <f t="shared" si="1"/>
        <v>6.909567373358856</v>
      </c>
      <c r="G54" s="26">
        <f t="shared" si="4"/>
        <v>0</v>
      </c>
      <c r="H54" s="40">
        <f t="shared" si="2"/>
        <v>6.909567373358856</v>
      </c>
      <c r="I54" s="41">
        <f t="shared" si="5"/>
        <v>0</v>
      </c>
      <c r="J54" s="18"/>
      <c r="L54" s="62"/>
    </row>
    <row r="55" spans="3:12" ht="12.75">
      <c r="C55" s="39">
        <f t="shared" si="6"/>
        <v>6</v>
      </c>
      <c r="D55" s="40">
        <f t="shared" si="0"/>
        <v>3.6221370775410224</v>
      </c>
      <c r="E55" s="26">
        <f t="shared" si="3"/>
        <v>0</v>
      </c>
      <c r="F55" s="40">
        <f t="shared" si="1"/>
        <v>6.090488404434341</v>
      </c>
      <c r="G55" s="26">
        <f t="shared" si="4"/>
        <v>0</v>
      </c>
      <c r="H55" s="40">
        <f t="shared" si="2"/>
        <v>6.090488404434341</v>
      </c>
      <c r="I55" s="41">
        <f t="shared" si="5"/>
        <v>0</v>
      </c>
      <c r="J55" s="18"/>
      <c r="L55" s="62"/>
    </row>
    <row r="56" spans="3:9" ht="12.75">
      <c r="C56" s="39">
        <f t="shared" si="6"/>
        <v>7</v>
      </c>
      <c r="D56" s="40">
        <f t="shared" si="0"/>
        <v>3.524238613645406</v>
      </c>
      <c r="E56" s="26">
        <f t="shared" si="3"/>
        <v>0</v>
      </c>
      <c r="F56" s="40">
        <f t="shared" si="1"/>
        <v>5.6200141106849495</v>
      </c>
      <c r="G56" s="26">
        <f t="shared" si="4"/>
        <v>7</v>
      </c>
      <c r="H56" s="40">
        <f t="shared" si="2"/>
        <v>5.6200141106849495</v>
      </c>
      <c r="I56" s="41">
        <f t="shared" si="5"/>
        <v>7</v>
      </c>
    </row>
    <row r="57" spans="3:12" ht="12.75">
      <c r="C57" s="39">
        <f t="shared" si="6"/>
        <v>8</v>
      </c>
      <c r="D57" s="40">
        <f t="shared" si="0"/>
        <v>3.4567798800595426</v>
      </c>
      <c r="E57" s="26">
        <f t="shared" si="3"/>
        <v>0</v>
      </c>
      <c r="F57" s="40">
        <f t="shared" si="1"/>
        <v>5.315931912638542</v>
      </c>
      <c r="G57" s="26">
        <f t="shared" si="4"/>
        <v>0</v>
      </c>
      <c r="H57" s="40">
        <f t="shared" si="2"/>
        <v>5.315931912638542</v>
      </c>
      <c r="I57" s="41">
        <f t="shared" si="5"/>
        <v>0</v>
      </c>
      <c r="K57" s="29"/>
      <c r="L57" s="29"/>
    </row>
    <row r="58" spans="3:9" ht="12.75">
      <c r="C58" s="39">
        <f t="shared" si="6"/>
        <v>9</v>
      </c>
      <c r="D58" s="40">
        <f t="shared" si="0"/>
        <v>3.4074874025310993</v>
      </c>
      <c r="E58" s="26">
        <f t="shared" si="3"/>
        <v>0</v>
      </c>
      <c r="F58" s="40">
        <f t="shared" si="1"/>
        <v>5.103672721096179</v>
      </c>
      <c r="G58" s="26">
        <f t="shared" si="4"/>
        <v>0</v>
      </c>
      <c r="H58" s="40">
        <f t="shared" si="2"/>
        <v>5.103672721096179</v>
      </c>
      <c r="I58" s="41">
        <f t="shared" si="5"/>
        <v>0</v>
      </c>
    </row>
    <row r="59" spans="3:9" ht="12.75">
      <c r="C59" s="39">
        <f t="shared" si="6"/>
        <v>10</v>
      </c>
      <c r="D59" s="40">
        <f t="shared" si="0"/>
        <v>3.369899434318179</v>
      </c>
      <c r="E59" s="26">
        <f t="shared" si="3"/>
        <v>0</v>
      </c>
      <c r="F59" s="40">
        <f t="shared" si="1"/>
        <v>4.947277058825174</v>
      </c>
      <c r="G59" s="26">
        <f t="shared" si="4"/>
        <v>0</v>
      </c>
      <c r="H59" s="40">
        <f t="shared" si="2"/>
        <v>4.947277058825174</v>
      </c>
      <c r="I59" s="41">
        <f t="shared" si="5"/>
        <v>0</v>
      </c>
    </row>
    <row r="60" spans="3:9" ht="12.75">
      <c r="C60" s="39">
        <f t="shared" si="6"/>
        <v>11</v>
      </c>
      <c r="D60" s="40">
        <f t="shared" si="0"/>
        <v>3.3402922214268327</v>
      </c>
      <c r="E60" s="26">
        <f t="shared" si="3"/>
        <v>0</v>
      </c>
      <c r="F60" s="40">
        <f t="shared" si="1"/>
        <v>4.827335576356931</v>
      </c>
      <c r="G60" s="26">
        <f t="shared" si="4"/>
        <v>0</v>
      </c>
      <c r="H60" s="40">
        <f t="shared" si="2"/>
        <v>4.827335576356931</v>
      </c>
      <c r="I60" s="41">
        <f t="shared" si="5"/>
        <v>0</v>
      </c>
    </row>
    <row r="61" spans="3:9" ht="12.75">
      <c r="C61" s="39">
        <f t="shared" si="6"/>
        <v>12</v>
      </c>
      <c r="D61" s="40">
        <f t="shared" si="0"/>
        <v>3.3163693312705536</v>
      </c>
      <c r="E61" s="26">
        <f t="shared" si="3"/>
        <v>0</v>
      </c>
      <c r="F61" s="40">
        <f t="shared" si="1"/>
        <v>4.732472693765752</v>
      </c>
      <c r="G61" s="26">
        <f t="shared" si="4"/>
        <v>0</v>
      </c>
      <c r="H61" s="40">
        <f t="shared" si="2"/>
        <v>4.732472693765752</v>
      </c>
      <c r="I61" s="41">
        <f t="shared" si="5"/>
        <v>0</v>
      </c>
    </row>
    <row r="62" spans="3:9" ht="12.75">
      <c r="C62" s="39">
        <f t="shared" si="6"/>
        <v>13</v>
      </c>
      <c r="D62" s="40">
        <f t="shared" si="0"/>
        <v>3.2966379984416823</v>
      </c>
      <c r="E62" s="26">
        <f t="shared" si="3"/>
        <v>0</v>
      </c>
      <c r="F62" s="40">
        <f t="shared" si="1"/>
        <v>4.655588473712455</v>
      </c>
      <c r="G62" s="26">
        <f t="shared" si="4"/>
        <v>0</v>
      </c>
      <c r="H62" s="40">
        <f t="shared" si="2"/>
        <v>4.655588473712455</v>
      </c>
      <c r="I62" s="41">
        <f t="shared" si="5"/>
        <v>0</v>
      </c>
    </row>
    <row r="63" spans="3:9" ht="12.75">
      <c r="C63" s="39">
        <f t="shared" si="6"/>
        <v>14</v>
      </c>
      <c r="D63" s="40">
        <f t="shared" si="0"/>
        <v>3.280085646228377</v>
      </c>
      <c r="E63" s="26">
        <f t="shared" si="3"/>
        <v>0</v>
      </c>
      <c r="F63" s="40">
        <f t="shared" si="1"/>
        <v>4.592026299842107</v>
      </c>
      <c r="G63" s="26">
        <f t="shared" si="4"/>
        <v>0</v>
      </c>
      <c r="H63" s="40">
        <f t="shared" si="2"/>
        <v>4.592026299842107</v>
      </c>
      <c r="I63" s="41">
        <f t="shared" si="5"/>
        <v>0</v>
      </c>
    </row>
    <row r="64" spans="3:9" ht="12.75">
      <c r="C64" s="39">
        <f t="shared" si="6"/>
        <v>15</v>
      </c>
      <c r="D64" s="40">
        <f t="shared" si="0"/>
        <v>3.2660015978449364</v>
      </c>
      <c r="E64" s="26">
        <f t="shared" si="3"/>
        <v>0</v>
      </c>
      <c r="F64" s="40">
        <f t="shared" si="1"/>
        <v>4.538606840414594</v>
      </c>
      <c r="G64" s="26">
        <f t="shared" si="4"/>
        <v>0</v>
      </c>
      <c r="H64" s="40">
        <f t="shared" si="2"/>
        <v>4.538606840414594</v>
      </c>
      <c r="I64" s="41">
        <f t="shared" si="5"/>
        <v>0</v>
      </c>
    </row>
    <row r="65" spans="3:9" ht="12.75">
      <c r="C65" s="39">
        <f t="shared" si="6"/>
        <v>16</v>
      </c>
      <c r="D65" s="40">
        <f t="shared" si="0"/>
        <v>3.2538722157798228</v>
      </c>
      <c r="E65" s="26">
        <f t="shared" si="3"/>
        <v>0</v>
      </c>
      <c r="F65" s="40">
        <f t="shared" si="1"/>
        <v>4.493086184572367</v>
      </c>
      <c r="G65" s="26">
        <f t="shared" si="4"/>
        <v>0</v>
      </c>
      <c r="H65" s="40">
        <f t="shared" si="2"/>
        <v>4.493086184572367</v>
      </c>
      <c r="I65" s="41">
        <f t="shared" si="5"/>
        <v>0</v>
      </c>
    </row>
    <row r="66" spans="3:9" ht="12.75">
      <c r="C66" s="39">
        <f t="shared" si="6"/>
        <v>17</v>
      </c>
      <c r="D66" s="40">
        <f t="shared" si="0"/>
        <v>3.2433170936063</v>
      </c>
      <c r="E66" s="26">
        <f t="shared" si="3"/>
        <v>0</v>
      </c>
      <c r="F66" s="40">
        <f t="shared" si="1"/>
        <v>4.453835868364669</v>
      </c>
      <c r="G66" s="26">
        <f t="shared" si="4"/>
        <v>0</v>
      </c>
      <c r="H66" s="40">
        <f t="shared" si="2"/>
        <v>4.453835868364669</v>
      </c>
      <c r="I66" s="41">
        <f t="shared" si="5"/>
        <v>0</v>
      </c>
    </row>
    <row r="67" spans="3:9" ht="12.75">
      <c r="C67" s="39">
        <f t="shared" si="6"/>
        <v>18</v>
      </c>
      <c r="D67" s="40">
        <f t="shared" si="0"/>
        <v>3.2340484984303095</v>
      </c>
      <c r="E67" s="26">
        <f t="shared" si="3"/>
        <v>0</v>
      </c>
      <c r="F67" s="40">
        <f t="shared" si="1"/>
        <v>4.4196456792771714</v>
      </c>
      <c r="G67" s="26">
        <f t="shared" si="4"/>
        <v>0</v>
      </c>
      <c r="H67" s="40">
        <f t="shared" si="2"/>
        <v>4.4196456792771714</v>
      </c>
      <c r="I67" s="41">
        <f t="shared" si="5"/>
        <v>0</v>
      </c>
    </row>
    <row r="68" spans="3:9" ht="12.75">
      <c r="C68" s="39">
        <f t="shared" si="6"/>
        <v>19</v>
      </c>
      <c r="D68" s="40">
        <f t="shared" si="0"/>
        <v>3.2258449025763225</v>
      </c>
      <c r="E68" s="26">
        <f t="shared" si="3"/>
        <v>0</v>
      </c>
      <c r="F68" s="40">
        <f t="shared" si="1"/>
        <v>4.389597699222448</v>
      </c>
      <c r="G68" s="26">
        <f t="shared" si="4"/>
        <v>0</v>
      </c>
      <c r="H68" s="40">
        <f t="shared" si="2"/>
        <v>4.389597699222448</v>
      </c>
      <c r="I68" s="41">
        <f t="shared" si="5"/>
        <v>0</v>
      </c>
    </row>
    <row r="69" spans="3:9" ht="12.75">
      <c r="C69" s="43">
        <f t="shared" si="6"/>
        <v>20</v>
      </c>
      <c r="D69" s="44">
        <f t="shared" si="0"/>
        <v>3.218532629493605</v>
      </c>
      <c r="E69" s="65">
        <f t="shared" si="3"/>
        <v>0</v>
      </c>
      <c r="F69" s="44">
        <f t="shared" si="1"/>
        <v>4.362982969409864</v>
      </c>
      <c r="G69" s="65">
        <f t="shared" si="4"/>
        <v>0</v>
      </c>
      <c r="H69" s="44">
        <f t="shared" si="2"/>
        <v>4.362982969409864</v>
      </c>
      <c r="I69" s="45">
        <f t="shared" si="5"/>
        <v>0</v>
      </c>
    </row>
  </sheetData>
  <mergeCells count="5">
    <mergeCell ref="C49:I49"/>
    <mergeCell ref="C27:D27"/>
    <mergeCell ref="E27:F27"/>
    <mergeCell ref="C39:D39"/>
    <mergeCell ref="E39:F39"/>
  </mergeCells>
  <dataValidations count="3">
    <dataValidation type="list" allowBlank="1" showInputMessage="1" showErrorMessage="1" sqref="C23">
      <formula1>"0,1"</formula1>
    </dataValidation>
    <dataValidation type="list" allowBlank="1" showInputMessage="1" showErrorMessage="1" sqref="C11">
      <formula1>"1,2"</formula1>
    </dataValidation>
    <dataValidation type="list" allowBlank="1" showInputMessage="1" showErrorMessage="1" sqref="C12">
      <formula1>"yes,no"</formula1>
    </dataValidation>
  </dataValidations>
  <hyperlinks>
    <hyperlink ref="H2" r:id="rId1" display="kevin_n_otto@yahoo.com"/>
    <hyperlink ref="K2" r:id="rId2" display="www.kevinotto.com"/>
    <hyperlink ref="K4" r:id="rId3" display="http://www.kevinotto.com/RSS/templates/Mean Test Sample Size Calculator.xls"/>
  </hyperlinks>
  <printOptions/>
  <pageMargins left="0.75" right="0.75" top="1" bottom="1" header="0.5" footer="0.5"/>
  <pageSetup horizontalDpi="1200" verticalDpi="1200" orientation="portrait" r:id="rId10"/>
  <ignoredErrors>
    <ignoredError sqref="E28 E40:E42" formula="1" unlockedFormula="1"/>
    <ignoredError sqref="C47 C38 F38:F39 E38 C25:F26 E47 C36:F36 D45 E45 D29:D30 C45 C28:C31 E29:E30 E32 F29:F32 C40:C42 D39 F45" unlockedFormula="1"/>
    <ignoredError sqref="E43:E44" formula="1"/>
  </ignoredErrors>
  <legacyDrawing r:id="rId9"/>
  <oleObjects>
    <oleObject progId="Equation.3" shapeId="8511594" r:id="rId4"/>
    <oleObject progId="Equation.3" shapeId="8520959" r:id="rId5"/>
    <oleObject progId="Equation.3" shapeId="8526368" r:id="rId6"/>
    <oleObject progId="Equation.3" shapeId="8559076" r:id="rId7"/>
    <oleObject progId="Equation.3" shapeId="856638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Systems and Strategy LLC</Company>
  <HyperlinkBase>www.robuststrategy.com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Size Calculator</dc:title>
  <dc:subject/>
  <dc:creator>Kevin Otto</dc:creator>
  <cp:keywords/>
  <dc:description>(c) 2005 Robust Systems and Strategy LLC</dc:description>
  <cp:lastModifiedBy>Kevin Otto</cp:lastModifiedBy>
  <dcterms:created xsi:type="dcterms:W3CDTF">2005-10-31T01:02:30Z</dcterms:created>
  <dcterms:modified xsi:type="dcterms:W3CDTF">2006-01-10T15:56:06Z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